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2" tabRatio="602" activeTab="0"/>
  </bookViews>
  <sheets>
    <sheet name="тар.смета" sheetId="1" r:id="rId1"/>
  </sheets>
  <definedNames/>
  <calcPr fullCalcOnLoad="1"/>
</workbook>
</file>

<file path=xl/sharedStrings.xml><?xml version="1.0" encoding="utf-8"?>
<sst xmlns="http://schemas.openxmlformats.org/spreadsheetml/2006/main" count="157" uniqueCount="119">
  <si>
    <t>Наименование показателей</t>
  </si>
  <si>
    <t>№</t>
  </si>
  <si>
    <t>Отклонение</t>
  </si>
  <si>
    <t>Ед.изм.</t>
  </si>
  <si>
    <t>органом</t>
  </si>
  <si>
    <t>I</t>
  </si>
  <si>
    <t xml:space="preserve">Затраты на производство товаров и </t>
  </si>
  <si>
    <t>предоставление услуг, всего</t>
  </si>
  <si>
    <t>т.тенге</t>
  </si>
  <si>
    <t>в том числе:</t>
  </si>
  <si>
    <t xml:space="preserve"> Материальные затраты, всего</t>
  </si>
  <si>
    <t xml:space="preserve"> -//-</t>
  </si>
  <si>
    <t xml:space="preserve"> в том числе:</t>
  </si>
  <si>
    <t>1.1</t>
  </si>
  <si>
    <t>1.2</t>
  </si>
  <si>
    <t>2</t>
  </si>
  <si>
    <t>2.1</t>
  </si>
  <si>
    <t>заработная плата</t>
  </si>
  <si>
    <t>2.2</t>
  </si>
  <si>
    <t>3</t>
  </si>
  <si>
    <t>Амортизация</t>
  </si>
  <si>
    <t>4</t>
  </si>
  <si>
    <t>4.1</t>
  </si>
  <si>
    <t>кап. ремонт, не приводящий к</t>
  </si>
  <si>
    <t>росту стоимости ОФ</t>
  </si>
  <si>
    <t>5</t>
  </si>
  <si>
    <t xml:space="preserve">Услуги сторонних организаций </t>
  </si>
  <si>
    <t>услуги связи</t>
  </si>
  <si>
    <t>охрана труда</t>
  </si>
  <si>
    <t>заряд огнетушителей</t>
  </si>
  <si>
    <t>профдезинфекция</t>
  </si>
  <si>
    <t>ГСМ</t>
  </si>
  <si>
    <t>другие затраты</t>
  </si>
  <si>
    <t>II</t>
  </si>
  <si>
    <t>Расходы периода, всего</t>
  </si>
  <si>
    <t xml:space="preserve">  заработная плата АП</t>
  </si>
  <si>
    <t xml:space="preserve"> амортизация</t>
  </si>
  <si>
    <t xml:space="preserve">  командировочные</t>
  </si>
  <si>
    <t xml:space="preserve">  коммунальные услуги</t>
  </si>
  <si>
    <t xml:space="preserve">  услуги связи</t>
  </si>
  <si>
    <t xml:space="preserve">  услуги банка</t>
  </si>
  <si>
    <t xml:space="preserve"> материалы</t>
  </si>
  <si>
    <t xml:space="preserve"> ГСМ</t>
  </si>
  <si>
    <t xml:space="preserve"> охрана труда</t>
  </si>
  <si>
    <t xml:space="preserve">прочие затраты </t>
  </si>
  <si>
    <t>8</t>
  </si>
  <si>
    <t>III</t>
  </si>
  <si>
    <t>IV</t>
  </si>
  <si>
    <t>Прибыль</t>
  </si>
  <si>
    <t>V</t>
  </si>
  <si>
    <t>Всего доходов</t>
  </si>
  <si>
    <t>VI</t>
  </si>
  <si>
    <t>Объем оказываемых услуг</t>
  </si>
  <si>
    <t>т.кВт.ч.</t>
  </si>
  <si>
    <t>сырье и материалы</t>
  </si>
  <si>
    <t xml:space="preserve"> канцелярские и почтовые расходы</t>
  </si>
  <si>
    <t>прочие затраты</t>
  </si>
  <si>
    <t>Расходы на выплату вознаграждений</t>
  </si>
  <si>
    <t>Принято</t>
  </si>
  <si>
    <t>уполномоченным</t>
  </si>
  <si>
    <t>факт</t>
  </si>
  <si>
    <t>Ремонт, всего в том числе:</t>
  </si>
  <si>
    <t>Общие админист. расходы, всего в т.ч.:</t>
  </si>
  <si>
    <t>Причины отклонений</t>
  </si>
  <si>
    <t>5.1</t>
  </si>
  <si>
    <t>5.2</t>
  </si>
  <si>
    <t>5.3</t>
  </si>
  <si>
    <t>5.4</t>
  </si>
  <si>
    <t>5.5</t>
  </si>
  <si>
    <t>5.6</t>
  </si>
  <si>
    <t>в %</t>
  </si>
  <si>
    <t>Расходы на оплату труда, всего в т ч :</t>
  </si>
  <si>
    <t>1.3</t>
  </si>
  <si>
    <t>Налоги</t>
  </si>
  <si>
    <t>Прочие расходы, в том числе:</t>
  </si>
  <si>
    <t xml:space="preserve">Прочие затраты, в том числе: </t>
  </si>
  <si>
    <t>энергия</t>
  </si>
  <si>
    <t>арендная плата</t>
  </si>
  <si>
    <t>6</t>
  </si>
  <si>
    <t>6.1</t>
  </si>
  <si>
    <t>6.2</t>
  </si>
  <si>
    <t>6.3</t>
  </si>
  <si>
    <t>6.4</t>
  </si>
  <si>
    <t>Тариф без (НДС)</t>
  </si>
  <si>
    <t xml:space="preserve">                     Информация   об исполнении тарифной сметы </t>
  </si>
  <si>
    <t>2020г.</t>
  </si>
  <si>
    <t>будут описаны по предоставлению факта за 2020 год.</t>
  </si>
  <si>
    <t>социальный налог</t>
  </si>
  <si>
    <t>2.3</t>
  </si>
  <si>
    <t>обязательное медицинское социальное страхование</t>
  </si>
  <si>
    <t xml:space="preserve">  социальный налог</t>
  </si>
  <si>
    <t>обязательное социальное медицинское страхование</t>
  </si>
  <si>
    <t>6.5</t>
  </si>
  <si>
    <t>6.5.1</t>
  </si>
  <si>
    <t>6.5.2</t>
  </si>
  <si>
    <t>6.5.4</t>
  </si>
  <si>
    <t>6.5.3</t>
  </si>
  <si>
    <t>6.5.6</t>
  </si>
  <si>
    <t>6.5.7</t>
  </si>
  <si>
    <t>6.5.8</t>
  </si>
  <si>
    <t>6.5.5</t>
  </si>
  <si>
    <t>6.5.9</t>
  </si>
  <si>
    <t>6.5.10</t>
  </si>
  <si>
    <t>6.5.11</t>
  </si>
  <si>
    <t>Всего затрат на предоставление услуг</t>
  </si>
  <si>
    <t>VII</t>
  </si>
  <si>
    <t>Необоснованно полученный доход</t>
  </si>
  <si>
    <t>Всего доходов за вычетом необоснованно полученного дохода</t>
  </si>
  <si>
    <t>VIII</t>
  </si>
  <si>
    <t>IX</t>
  </si>
  <si>
    <t>Затраты на компенсацию нормативно технических потерь</t>
  </si>
  <si>
    <t>тыс.тенге</t>
  </si>
  <si>
    <t>7.1</t>
  </si>
  <si>
    <t>Нормативно технические потери</t>
  </si>
  <si>
    <t>%</t>
  </si>
  <si>
    <t>тыс.кВтч.</t>
  </si>
  <si>
    <t>X</t>
  </si>
  <si>
    <t xml:space="preserve">         по передаче и транспортировке электроэнергии за  II полугодие 2020 года </t>
  </si>
  <si>
    <t>за 2 полугодие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</si>
</sst>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0"/>
    <numFmt numFmtId="175" formatCode="0.000"/>
    <numFmt numFmtId="176" formatCode="0.00000000"/>
    <numFmt numFmtId="177" formatCode="0.0000000"/>
    <numFmt numFmtId="178" formatCode="0.000000"/>
    <numFmt numFmtId="179" formatCode="0.00000"/>
    <numFmt numFmtId="180" formatCode="[$-FC19]d\ mmmm\ yyyy\ &quot;г.&quot;"/>
    <numFmt numFmtId="181" formatCode="0.000%"/>
  </numFmts>
  <fonts count="49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Arial Cyr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172" fontId="4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172" fontId="4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1" fontId="4" fillId="33" borderId="0" xfId="0" applyNumberFormat="1" applyFont="1" applyFill="1" applyBorder="1" applyAlignment="1">
      <alignment/>
    </xf>
    <xf numFmtId="2" fontId="4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1" fontId="9" fillId="0" borderId="10" xfId="0" applyNumberFormat="1" applyFont="1" applyBorder="1" applyAlignment="1">
      <alignment/>
    </xf>
    <xf numFmtId="172" fontId="9" fillId="0" borderId="10" xfId="0" applyNumberFormat="1" applyFont="1" applyBorder="1" applyAlignment="1">
      <alignment/>
    </xf>
    <xf numFmtId="172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172" fontId="9" fillId="33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vertical="center"/>
    </xf>
    <xf numFmtId="172" fontId="9" fillId="35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indent="1"/>
    </xf>
    <xf numFmtId="0" fontId="10" fillId="33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0" fontId="14" fillId="0" borderId="0" xfId="0" applyFont="1" applyAlignment="1">
      <alignment horizontal="center"/>
    </xf>
    <xf numFmtId="0" fontId="9" fillId="33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Border="1" applyAlignment="1">
      <alignment horizontal="center" vertical="center"/>
    </xf>
    <xf numFmtId="172" fontId="9" fillId="36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9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87"/>
  <sheetViews>
    <sheetView tabSelected="1" zoomScalePageLayoutView="0" workbookViewId="0" topLeftCell="A7">
      <selection activeCell="E18" sqref="E18"/>
    </sheetView>
  </sheetViews>
  <sheetFormatPr defaultColWidth="9.140625" defaultRowHeight="12.75"/>
  <cols>
    <col min="1" max="1" width="8.421875" style="1" customWidth="1"/>
    <col min="2" max="2" width="46.8515625" style="1" customWidth="1"/>
    <col min="3" max="3" width="12.140625" style="1" customWidth="1"/>
    <col min="4" max="4" width="15.421875" style="1" customWidth="1"/>
    <col min="5" max="5" width="15.57421875" style="1" customWidth="1"/>
    <col min="6" max="6" width="14.00390625" style="1" customWidth="1"/>
    <col min="7" max="7" width="62.8515625" style="1" customWidth="1"/>
    <col min="8" max="9" width="9.140625" style="1" customWidth="1"/>
    <col min="10" max="10" width="33.28125" style="1" customWidth="1"/>
    <col min="11" max="16384" width="9.140625" style="1" customWidth="1"/>
  </cols>
  <sheetData>
    <row r="1" ht="15">
      <c r="G1" s="59"/>
    </row>
    <row r="2" ht="15">
      <c r="G2" s="59"/>
    </row>
    <row r="3" ht="15">
      <c r="G3" s="59"/>
    </row>
    <row r="4" spans="1:7" ht="17.25">
      <c r="A4" s="68" t="s">
        <v>84</v>
      </c>
      <c r="B4" s="68"/>
      <c r="C4" s="68"/>
      <c r="D4" s="68"/>
      <c r="E4" s="68"/>
      <c r="F4" s="68"/>
      <c r="G4" s="20"/>
    </row>
    <row r="5" spans="1:7" ht="17.25">
      <c r="A5" s="68" t="s">
        <v>117</v>
      </c>
      <c r="B5" s="68"/>
      <c r="C5" s="68"/>
      <c r="D5" s="68"/>
      <c r="E5" s="68"/>
      <c r="F5" s="68"/>
      <c r="G5" s="18"/>
    </row>
    <row r="6" spans="1:6" ht="17.25">
      <c r="A6" s="19"/>
      <c r="B6" s="19"/>
      <c r="C6" s="19"/>
      <c r="D6" s="19"/>
      <c r="E6" s="19"/>
      <c r="F6" s="19"/>
    </row>
    <row r="7" spans="2:5" ht="15">
      <c r="B7" s="17"/>
      <c r="C7" s="17"/>
      <c r="D7" s="17"/>
      <c r="E7" s="17"/>
    </row>
    <row r="8" spans="1:14" ht="15">
      <c r="A8" s="29"/>
      <c r="B8" s="30"/>
      <c r="C8" s="30"/>
      <c r="D8" s="31" t="s">
        <v>58</v>
      </c>
      <c r="E8" s="31" t="s">
        <v>60</v>
      </c>
      <c r="F8" s="32"/>
      <c r="G8" s="32"/>
      <c r="H8" s="3"/>
      <c r="I8" s="3"/>
      <c r="J8" s="4"/>
      <c r="K8" s="4"/>
      <c r="L8" s="69"/>
      <c r="M8" s="69"/>
      <c r="N8" s="69"/>
    </row>
    <row r="9" spans="1:14" ht="15">
      <c r="A9" s="29" t="s">
        <v>1</v>
      </c>
      <c r="B9" s="30" t="s">
        <v>0</v>
      </c>
      <c r="C9" s="30" t="s">
        <v>3</v>
      </c>
      <c r="D9" s="31" t="s">
        <v>59</v>
      </c>
      <c r="E9" s="33" t="s">
        <v>118</v>
      </c>
      <c r="F9" s="31" t="s">
        <v>2</v>
      </c>
      <c r="G9" s="30" t="s">
        <v>63</v>
      </c>
      <c r="H9" s="3"/>
      <c r="I9" s="3"/>
      <c r="J9" s="4"/>
      <c r="K9" s="4"/>
      <c r="L9" s="70"/>
      <c r="M9" s="70"/>
      <c r="N9" s="70"/>
    </row>
    <row r="10" spans="1:14" ht="15">
      <c r="A10" s="29"/>
      <c r="B10" s="30"/>
      <c r="C10" s="30"/>
      <c r="D10" s="31" t="s">
        <v>4</v>
      </c>
      <c r="E10" s="31" t="s">
        <v>85</v>
      </c>
      <c r="F10" s="30" t="s">
        <v>70</v>
      </c>
      <c r="G10" s="30" t="s">
        <v>86</v>
      </c>
      <c r="H10" s="3"/>
      <c r="I10" s="3"/>
      <c r="J10" s="4"/>
      <c r="K10" s="4"/>
      <c r="L10" s="5"/>
      <c r="M10" s="5"/>
      <c r="N10" s="5"/>
    </row>
    <row r="11" spans="1:14" ht="15">
      <c r="A11" s="29" t="s">
        <v>5</v>
      </c>
      <c r="B11" s="32" t="s">
        <v>6</v>
      </c>
      <c r="C11" s="30"/>
      <c r="D11" s="34"/>
      <c r="E11" s="35"/>
      <c r="F11" s="32"/>
      <c r="G11" s="53"/>
      <c r="H11" s="3"/>
      <c r="I11" s="3"/>
      <c r="J11" s="6"/>
      <c r="K11" s="4"/>
      <c r="L11" s="7"/>
      <c r="M11" s="7"/>
      <c r="N11" s="7"/>
    </row>
    <row r="12" spans="1:14" ht="15">
      <c r="A12" s="29"/>
      <c r="B12" s="32" t="s">
        <v>7</v>
      </c>
      <c r="C12" s="30" t="s">
        <v>8</v>
      </c>
      <c r="D12" s="36">
        <f>D14+D19+D23+D25+D28</f>
        <v>1200107.4</v>
      </c>
      <c r="E12" s="36">
        <f>E14+E19+E23+E25+E28</f>
        <v>684871.5020000001</v>
      </c>
      <c r="F12" s="36">
        <f>E12/D12*100-100</f>
        <v>-42.93248237616065</v>
      </c>
      <c r="G12" s="53"/>
      <c r="H12" s="3"/>
      <c r="I12" s="3"/>
      <c r="J12" s="6"/>
      <c r="K12" s="4"/>
      <c r="L12" s="8"/>
      <c r="M12" s="8"/>
      <c r="N12" s="7"/>
    </row>
    <row r="13" spans="1:14" ht="15">
      <c r="A13" s="29"/>
      <c r="B13" s="32" t="s">
        <v>9</v>
      </c>
      <c r="C13" s="30"/>
      <c r="D13" s="36"/>
      <c r="E13" s="37"/>
      <c r="F13" s="36"/>
      <c r="G13" s="53"/>
      <c r="H13" s="3"/>
      <c r="I13" s="3"/>
      <c r="J13" s="6"/>
      <c r="K13" s="4"/>
      <c r="L13" s="9"/>
      <c r="M13" s="9"/>
      <c r="N13" s="6"/>
    </row>
    <row r="14" spans="1:14" ht="15">
      <c r="A14" s="29">
        <v>1</v>
      </c>
      <c r="B14" s="37" t="s">
        <v>10</v>
      </c>
      <c r="C14" s="38" t="s">
        <v>11</v>
      </c>
      <c r="D14" s="36">
        <f>D16+D17+D18</f>
        <v>252092.69999999998</v>
      </c>
      <c r="E14" s="36">
        <f>E16+E17+E18</f>
        <v>151651.222</v>
      </c>
      <c r="F14" s="36">
        <f>E14/D14*100-100</f>
        <v>-39.84307280615423</v>
      </c>
      <c r="G14" s="53"/>
      <c r="H14" s="3"/>
      <c r="I14" s="3"/>
      <c r="J14" s="9"/>
      <c r="K14" s="10"/>
      <c r="L14" s="11"/>
      <c r="M14" s="11"/>
      <c r="N14" s="11"/>
    </row>
    <row r="15" spans="1:14" ht="15">
      <c r="A15" s="29"/>
      <c r="B15" s="37" t="s">
        <v>12</v>
      </c>
      <c r="C15" s="38"/>
      <c r="D15" s="36"/>
      <c r="E15" s="37"/>
      <c r="F15" s="36"/>
      <c r="G15" s="53"/>
      <c r="H15" s="3"/>
      <c r="I15" s="3"/>
      <c r="J15" s="9"/>
      <c r="K15" s="10"/>
      <c r="L15" s="9"/>
      <c r="M15" s="9"/>
      <c r="N15" s="11"/>
    </row>
    <row r="16" spans="1:14" ht="15">
      <c r="A16" s="29" t="s">
        <v>13</v>
      </c>
      <c r="B16" s="37" t="s">
        <v>54</v>
      </c>
      <c r="C16" s="38" t="s">
        <v>11</v>
      </c>
      <c r="D16" s="36">
        <v>189861.5</v>
      </c>
      <c r="E16" s="36">
        <v>124107.7</v>
      </c>
      <c r="F16" s="36">
        <f aca="true" t="shared" si="0" ref="F16:F25">E16/D16*100-100</f>
        <v>-34.632508433779364</v>
      </c>
      <c r="G16" s="53"/>
      <c r="H16" s="3"/>
      <c r="I16" s="3"/>
      <c r="J16" s="9"/>
      <c r="K16" s="10"/>
      <c r="L16" s="11"/>
      <c r="M16" s="9"/>
      <c r="N16" s="11"/>
    </row>
    <row r="17" spans="1:14" s="25" customFormat="1" ht="15">
      <c r="A17" s="39" t="s">
        <v>14</v>
      </c>
      <c r="B17" s="40" t="s">
        <v>76</v>
      </c>
      <c r="C17" s="41" t="s">
        <v>11</v>
      </c>
      <c r="D17" s="42">
        <v>31308.4</v>
      </c>
      <c r="E17" s="63">
        <v>13931.8</v>
      </c>
      <c r="F17" s="42">
        <f>E17/D17*100-100</f>
        <v>-55.50139898557576</v>
      </c>
      <c r="G17" s="54"/>
      <c r="H17" s="22"/>
      <c r="I17" s="22"/>
      <c r="J17" s="23"/>
      <c r="K17" s="24"/>
      <c r="L17" s="21"/>
      <c r="M17" s="23"/>
      <c r="N17" s="21"/>
    </row>
    <row r="18" spans="1:14" s="25" customFormat="1" ht="15">
      <c r="A18" s="39" t="s">
        <v>72</v>
      </c>
      <c r="B18" s="40" t="s">
        <v>31</v>
      </c>
      <c r="C18" s="41" t="s">
        <v>11</v>
      </c>
      <c r="D18" s="42">
        <v>30922.8</v>
      </c>
      <c r="E18" s="63">
        <v>13611.722</v>
      </c>
      <c r="F18" s="42">
        <f>E18/D18*100-100</f>
        <v>-55.98159933770551</v>
      </c>
      <c r="G18" s="53"/>
      <c r="H18" s="22"/>
      <c r="I18" s="22"/>
      <c r="J18" s="23"/>
      <c r="K18" s="24"/>
      <c r="L18" s="21"/>
      <c r="M18" s="23"/>
      <c r="N18" s="21"/>
    </row>
    <row r="19" spans="1:14" s="25" customFormat="1" ht="15">
      <c r="A19" s="39" t="s">
        <v>15</v>
      </c>
      <c r="B19" s="40" t="s">
        <v>71</v>
      </c>
      <c r="C19" s="41" t="s">
        <v>11</v>
      </c>
      <c r="D19" s="42">
        <f>D20+D21+D22</f>
        <v>170112.6</v>
      </c>
      <c r="E19" s="42">
        <f>E20+E21+E22</f>
        <v>147867.73</v>
      </c>
      <c r="F19" s="42">
        <f t="shared" si="0"/>
        <v>-13.076556351498951</v>
      </c>
      <c r="G19" s="54"/>
      <c r="H19" s="22"/>
      <c r="I19" s="22"/>
      <c r="J19" s="23"/>
      <c r="K19" s="24"/>
      <c r="L19" s="23"/>
      <c r="M19" s="23"/>
      <c r="N19" s="21"/>
    </row>
    <row r="20" spans="1:14" s="25" customFormat="1" ht="15">
      <c r="A20" s="39" t="s">
        <v>16</v>
      </c>
      <c r="B20" s="40" t="s">
        <v>17</v>
      </c>
      <c r="C20" s="41" t="s">
        <v>11</v>
      </c>
      <c r="D20" s="42">
        <v>153878.4</v>
      </c>
      <c r="E20" s="42">
        <f>130754.2+8.334+748.496</f>
        <v>131511.03</v>
      </c>
      <c r="F20" s="42">
        <f t="shared" si="0"/>
        <v>-14.53574380809782</v>
      </c>
      <c r="G20" s="53"/>
      <c r="H20" s="22"/>
      <c r="I20" s="22"/>
      <c r="J20" s="23"/>
      <c r="K20" s="24"/>
      <c r="L20" s="21"/>
      <c r="M20" s="23"/>
      <c r="N20" s="21"/>
    </row>
    <row r="21" spans="1:14" s="25" customFormat="1" ht="15">
      <c r="A21" s="39" t="s">
        <v>18</v>
      </c>
      <c r="B21" s="40" t="s">
        <v>87</v>
      </c>
      <c r="C21" s="41" t="s">
        <v>11</v>
      </c>
      <c r="D21" s="42">
        <v>13156.6</v>
      </c>
      <c r="E21" s="42">
        <f>4663.1+8748</f>
        <v>13411.1</v>
      </c>
      <c r="F21" s="42">
        <f t="shared" si="0"/>
        <v>1.9343903440098416</v>
      </c>
      <c r="G21" s="53"/>
      <c r="H21" s="22"/>
      <c r="I21" s="22"/>
      <c r="J21" s="23"/>
      <c r="K21" s="24"/>
      <c r="L21" s="21"/>
      <c r="M21" s="23"/>
      <c r="N21" s="21"/>
    </row>
    <row r="22" spans="1:14" s="25" customFormat="1" ht="30.75">
      <c r="A22" s="39" t="s">
        <v>88</v>
      </c>
      <c r="B22" s="60" t="s">
        <v>89</v>
      </c>
      <c r="C22" s="41"/>
      <c r="D22" s="42">
        <v>3077.6</v>
      </c>
      <c r="E22" s="42">
        <v>2945.6</v>
      </c>
      <c r="F22" s="42">
        <f>E22/D22*100-100</f>
        <v>-4.289056407590337</v>
      </c>
      <c r="G22" s="53"/>
      <c r="H22" s="22"/>
      <c r="I22" s="22"/>
      <c r="J22" s="23"/>
      <c r="K22" s="24"/>
      <c r="L22" s="21"/>
      <c r="M22" s="23"/>
      <c r="N22" s="21"/>
    </row>
    <row r="23" spans="1:15" s="25" customFormat="1" ht="15">
      <c r="A23" s="39" t="s">
        <v>19</v>
      </c>
      <c r="B23" s="40" t="s">
        <v>20</v>
      </c>
      <c r="C23" s="41" t="s">
        <v>11</v>
      </c>
      <c r="D23" s="42">
        <v>255682.8</v>
      </c>
      <c r="E23" s="42">
        <v>130754.2</v>
      </c>
      <c r="F23" s="42">
        <f t="shared" si="0"/>
        <v>-48.86077593017598</v>
      </c>
      <c r="G23" s="55"/>
      <c r="H23" s="22"/>
      <c r="I23" s="22"/>
      <c r="J23" s="23"/>
      <c r="K23" s="24"/>
      <c r="L23" s="21"/>
      <c r="M23" s="23"/>
      <c r="N23" s="21"/>
      <c r="O23" s="26"/>
    </row>
    <row r="24" spans="1:15" s="25" customFormat="1" ht="15">
      <c r="A24" s="39"/>
      <c r="B24" s="40"/>
      <c r="C24" s="41"/>
      <c r="D24" s="42"/>
      <c r="E24" s="42"/>
      <c r="F24" s="42"/>
      <c r="G24" s="55"/>
      <c r="H24" s="22"/>
      <c r="I24" s="22"/>
      <c r="J24" s="23"/>
      <c r="K24" s="24"/>
      <c r="L24" s="21"/>
      <c r="M24" s="23"/>
      <c r="N24" s="21"/>
      <c r="O24" s="26"/>
    </row>
    <row r="25" spans="1:14" s="25" customFormat="1" ht="15">
      <c r="A25" s="39" t="s">
        <v>21</v>
      </c>
      <c r="B25" s="40" t="s">
        <v>61</v>
      </c>
      <c r="C25" s="41" t="s">
        <v>11</v>
      </c>
      <c r="D25" s="42">
        <v>516934.4</v>
      </c>
      <c r="E25" s="42">
        <f>E27</f>
        <v>251941.46899999998</v>
      </c>
      <c r="F25" s="42">
        <f t="shared" si="0"/>
        <v>-51.262390547040404</v>
      </c>
      <c r="G25" s="54"/>
      <c r="H25" s="22"/>
      <c r="I25" s="22"/>
      <c r="J25" s="23"/>
      <c r="K25" s="24"/>
      <c r="L25" s="21"/>
      <c r="M25" s="27"/>
      <c r="N25" s="21"/>
    </row>
    <row r="26" spans="1:14" s="25" customFormat="1" ht="15">
      <c r="A26" s="39" t="s">
        <v>22</v>
      </c>
      <c r="B26" s="40" t="s">
        <v>23</v>
      </c>
      <c r="C26" s="41"/>
      <c r="D26" s="42"/>
      <c r="E26" s="40"/>
      <c r="F26" s="42"/>
      <c r="G26" s="54"/>
      <c r="H26" s="22"/>
      <c r="I26" s="22"/>
      <c r="J26" s="23"/>
      <c r="K26" s="24"/>
      <c r="L26" s="23"/>
      <c r="M26" s="23"/>
      <c r="N26" s="21"/>
    </row>
    <row r="27" spans="1:14" s="25" customFormat="1" ht="15">
      <c r="A27" s="39"/>
      <c r="B27" s="40" t="s">
        <v>24</v>
      </c>
      <c r="C27" s="41" t="s">
        <v>11</v>
      </c>
      <c r="D27" s="42">
        <v>516934.4</v>
      </c>
      <c r="E27" s="42">
        <f>42547.169+209394.3</f>
        <v>251941.46899999998</v>
      </c>
      <c r="F27" s="42">
        <f aca="true" t="shared" si="1" ref="F27:F54">E27/D27*100-100</f>
        <v>-51.262390547040404</v>
      </c>
      <c r="G27" s="54"/>
      <c r="H27" s="22"/>
      <c r="I27" s="22"/>
      <c r="J27" s="23"/>
      <c r="K27" s="24"/>
      <c r="L27" s="21"/>
      <c r="M27" s="23"/>
      <c r="N27" s="21"/>
    </row>
    <row r="28" spans="1:14" s="25" customFormat="1" ht="15">
      <c r="A28" s="39" t="s">
        <v>25</v>
      </c>
      <c r="B28" s="40" t="s">
        <v>75</v>
      </c>
      <c r="C28" s="41" t="s">
        <v>11</v>
      </c>
      <c r="D28" s="42">
        <f>SUM(D29:D34)</f>
        <v>5284.9</v>
      </c>
      <c r="E28" s="42">
        <f>E29+E30+E31+E32+E33+E34</f>
        <v>2656.881</v>
      </c>
      <c r="F28" s="42">
        <f t="shared" si="1"/>
        <v>-49.72693901492933</v>
      </c>
      <c r="G28" s="54"/>
      <c r="H28" s="22"/>
      <c r="I28" s="22"/>
      <c r="J28" s="23"/>
      <c r="K28" s="24"/>
      <c r="L28" s="21"/>
      <c r="M28" s="21"/>
      <c r="N28" s="21"/>
    </row>
    <row r="29" spans="1:14" s="25" customFormat="1" ht="15">
      <c r="A29" s="39" t="s">
        <v>64</v>
      </c>
      <c r="B29" s="40" t="s">
        <v>27</v>
      </c>
      <c r="C29" s="41" t="s">
        <v>11</v>
      </c>
      <c r="D29" s="42">
        <v>676.7</v>
      </c>
      <c r="E29" s="42">
        <f>159.839+106.168+122.73</f>
        <v>388.737</v>
      </c>
      <c r="F29" s="42">
        <f t="shared" si="1"/>
        <v>-42.55401211762967</v>
      </c>
      <c r="G29" s="54"/>
      <c r="H29" s="22"/>
      <c r="I29" s="22"/>
      <c r="J29" s="23"/>
      <c r="K29" s="24"/>
      <c r="L29" s="23"/>
      <c r="M29" s="21"/>
      <c r="N29" s="21"/>
    </row>
    <row r="30" spans="1:14" s="25" customFormat="1" ht="15">
      <c r="A30" s="39" t="s">
        <v>65</v>
      </c>
      <c r="B30" s="40" t="s">
        <v>28</v>
      </c>
      <c r="C30" s="41" t="s">
        <v>11</v>
      </c>
      <c r="D30" s="42">
        <v>1142.8</v>
      </c>
      <c r="E30" s="42">
        <f>400+176.9</f>
        <v>576.9</v>
      </c>
      <c r="F30" s="42">
        <f t="shared" si="1"/>
        <v>-49.51872593629682</v>
      </c>
      <c r="G30" s="54"/>
      <c r="H30" s="22"/>
      <c r="I30" s="22"/>
      <c r="J30" s="23"/>
      <c r="K30" s="24"/>
      <c r="L30" s="23"/>
      <c r="M30" s="21"/>
      <c r="N30" s="21"/>
    </row>
    <row r="31" spans="1:14" s="25" customFormat="1" ht="15">
      <c r="A31" s="43" t="s">
        <v>66</v>
      </c>
      <c r="B31" s="44" t="s">
        <v>29</v>
      </c>
      <c r="C31" s="45" t="s">
        <v>11</v>
      </c>
      <c r="D31" s="46">
        <v>459.8</v>
      </c>
      <c r="E31" s="46">
        <f>4.642+11.25+251.919</f>
        <v>267.81100000000004</v>
      </c>
      <c r="F31" s="46">
        <f t="shared" si="1"/>
        <v>-41.754893431926924</v>
      </c>
      <c r="G31" s="56"/>
      <c r="H31" s="22"/>
      <c r="I31" s="22"/>
      <c r="J31" s="23"/>
      <c r="K31" s="24"/>
      <c r="L31" s="23"/>
      <c r="M31" s="21"/>
      <c r="N31" s="21"/>
    </row>
    <row r="32" spans="1:14" s="25" customFormat="1" ht="15">
      <c r="A32" s="39" t="s">
        <v>67</v>
      </c>
      <c r="B32" s="40" t="s">
        <v>30</v>
      </c>
      <c r="C32" s="41" t="s">
        <v>11</v>
      </c>
      <c r="D32" s="42">
        <v>172.5</v>
      </c>
      <c r="E32" s="42">
        <f>30.103+80.849+2.506+6.73</f>
        <v>120.188</v>
      </c>
      <c r="F32" s="42">
        <f t="shared" si="1"/>
        <v>-30.325797101449268</v>
      </c>
      <c r="G32" s="54"/>
      <c r="H32" s="22"/>
      <c r="I32" s="22"/>
      <c r="J32" s="23"/>
      <c r="K32" s="24"/>
      <c r="L32" s="23"/>
      <c r="M32" s="21"/>
      <c r="N32" s="21"/>
    </row>
    <row r="33" spans="1:14" s="25" customFormat="1" ht="15">
      <c r="A33" s="39" t="s">
        <v>68</v>
      </c>
      <c r="B33" s="40" t="s">
        <v>26</v>
      </c>
      <c r="C33" s="41" t="s">
        <v>11</v>
      </c>
      <c r="D33" s="42">
        <v>256.6</v>
      </c>
      <c r="E33" s="42">
        <f>300+58.035</f>
        <v>358.03499999999997</v>
      </c>
      <c r="F33" s="42">
        <f>E33/D33*100-100</f>
        <v>39.530397505845656</v>
      </c>
      <c r="G33" s="54"/>
      <c r="H33" s="22"/>
      <c r="I33" s="22"/>
      <c r="J33" s="23"/>
      <c r="K33" s="24"/>
      <c r="L33" s="23"/>
      <c r="M33" s="21"/>
      <c r="N33" s="21"/>
    </row>
    <row r="34" spans="1:14" s="25" customFormat="1" ht="15">
      <c r="A34" s="39" t="s">
        <v>69</v>
      </c>
      <c r="B34" s="40" t="s">
        <v>32</v>
      </c>
      <c r="C34" s="41" t="s">
        <v>11</v>
      </c>
      <c r="D34" s="42">
        <v>2576.5</v>
      </c>
      <c r="E34" s="36">
        <f>3.99+22.321+363+258.6+270+27.299</f>
        <v>945.21</v>
      </c>
      <c r="F34" s="42">
        <f t="shared" si="1"/>
        <v>-63.314185911119736</v>
      </c>
      <c r="G34" s="54"/>
      <c r="H34" s="22"/>
      <c r="I34" s="22"/>
      <c r="J34" s="23"/>
      <c r="K34" s="24"/>
      <c r="L34" s="23"/>
      <c r="M34" s="23"/>
      <c r="N34" s="21"/>
    </row>
    <row r="35" spans="1:14" s="25" customFormat="1" ht="15">
      <c r="A35" s="39" t="s">
        <v>33</v>
      </c>
      <c r="B35" s="40" t="s">
        <v>34</v>
      </c>
      <c r="C35" s="41" t="s">
        <v>11</v>
      </c>
      <c r="D35" s="42">
        <f>D36</f>
        <v>72702.2</v>
      </c>
      <c r="E35" s="42">
        <f>E36</f>
        <v>60120.439</v>
      </c>
      <c r="F35" s="42">
        <f t="shared" si="1"/>
        <v>-17.305887579743114</v>
      </c>
      <c r="G35" s="54"/>
      <c r="H35" s="22"/>
      <c r="I35" s="22"/>
      <c r="J35" s="23"/>
      <c r="K35" s="24"/>
      <c r="L35" s="21"/>
      <c r="M35" s="21"/>
      <c r="N35" s="21"/>
    </row>
    <row r="36" spans="1:14" s="25" customFormat="1" ht="15">
      <c r="A36" s="39" t="s">
        <v>78</v>
      </c>
      <c r="B36" s="40" t="s">
        <v>62</v>
      </c>
      <c r="C36" s="41" t="s">
        <v>11</v>
      </c>
      <c r="D36" s="42">
        <f>D37+D38+D39+D40+D41</f>
        <v>72702.2</v>
      </c>
      <c r="E36" s="42">
        <f>E37+E38+E39+E40+E41</f>
        <v>60120.439</v>
      </c>
      <c r="F36" s="42">
        <f t="shared" si="1"/>
        <v>-17.305887579743114</v>
      </c>
      <c r="G36" s="54"/>
      <c r="H36" s="22"/>
      <c r="I36" s="22"/>
      <c r="J36" s="23"/>
      <c r="K36" s="24"/>
      <c r="L36" s="21"/>
      <c r="M36" s="21"/>
      <c r="N36" s="21"/>
    </row>
    <row r="37" spans="1:14" s="25" customFormat="1" ht="15">
      <c r="A37" s="39" t="s">
        <v>79</v>
      </c>
      <c r="B37" s="40" t="s">
        <v>35</v>
      </c>
      <c r="C37" s="41" t="s">
        <v>11</v>
      </c>
      <c r="D37" s="42">
        <v>26820</v>
      </c>
      <c r="E37" s="47">
        <f>32786.93+37.503+101.419</f>
        <v>32925.852</v>
      </c>
      <c r="F37" s="42">
        <f t="shared" si="1"/>
        <v>22.766040268456365</v>
      </c>
      <c r="G37" s="54"/>
      <c r="H37" s="22"/>
      <c r="I37" s="22"/>
      <c r="J37" s="23"/>
      <c r="K37" s="24"/>
      <c r="L37" s="21"/>
      <c r="M37" s="23"/>
      <c r="N37" s="21"/>
    </row>
    <row r="38" spans="1:14" s="25" customFormat="1" ht="15">
      <c r="A38" s="39" t="s">
        <v>80</v>
      </c>
      <c r="B38" s="40" t="s">
        <v>90</v>
      </c>
      <c r="C38" s="41" t="s">
        <v>11</v>
      </c>
      <c r="D38" s="42">
        <v>2293.1</v>
      </c>
      <c r="E38" s="47">
        <f>769.481+2212.707</f>
        <v>2982.188</v>
      </c>
      <c r="F38" s="42">
        <f t="shared" si="1"/>
        <v>30.050499324059132</v>
      </c>
      <c r="G38" s="54"/>
      <c r="H38" s="22"/>
      <c r="I38" s="22"/>
      <c r="J38" s="23"/>
      <c r="K38" s="24"/>
      <c r="L38" s="21"/>
      <c r="M38" s="23"/>
      <c r="N38" s="21"/>
    </row>
    <row r="39" spans="1:14" s="25" customFormat="1" ht="30.75">
      <c r="A39" s="39" t="s">
        <v>81</v>
      </c>
      <c r="B39" s="60" t="s">
        <v>91</v>
      </c>
      <c r="C39" s="41"/>
      <c r="D39" s="42">
        <v>536.4</v>
      </c>
      <c r="E39" s="47">
        <f>492.21+1</f>
        <v>493.21</v>
      </c>
      <c r="F39" s="42"/>
      <c r="G39" s="54"/>
      <c r="H39" s="22"/>
      <c r="I39" s="22"/>
      <c r="J39" s="23"/>
      <c r="K39" s="24"/>
      <c r="L39" s="21"/>
      <c r="M39" s="23"/>
      <c r="N39" s="21"/>
    </row>
    <row r="40" spans="1:14" s="25" customFormat="1" ht="15">
      <c r="A40" s="39" t="s">
        <v>82</v>
      </c>
      <c r="B40" s="40" t="s">
        <v>73</v>
      </c>
      <c r="C40" s="41" t="s">
        <v>11</v>
      </c>
      <c r="D40" s="42">
        <v>15750.2</v>
      </c>
      <c r="E40" s="42">
        <f>6612.926+163.864+1023.55</f>
        <v>7800.34</v>
      </c>
      <c r="F40" s="42">
        <f>E40/D40*100-100</f>
        <v>-50.47466063922998</v>
      </c>
      <c r="G40" s="55"/>
      <c r="H40" s="22"/>
      <c r="I40" s="22"/>
      <c r="J40" s="23"/>
      <c r="K40" s="24"/>
      <c r="L40" s="21"/>
      <c r="M40" s="23"/>
      <c r="N40" s="21"/>
    </row>
    <row r="41" spans="1:14" s="25" customFormat="1" ht="15">
      <c r="A41" s="39" t="s">
        <v>92</v>
      </c>
      <c r="B41" s="40" t="s">
        <v>74</v>
      </c>
      <c r="C41" s="41"/>
      <c r="D41" s="47">
        <f>D42+D43+D44+D45+D46+D47+D48+D49+D50+D51+D52</f>
        <v>27302.5</v>
      </c>
      <c r="E41" s="47">
        <f>E42+E43+E44+E45+E46+E47+E48+E49+E50+E51+E52</f>
        <v>15918.849</v>
      </c>
      <c r="F41" s="42">
        <f>E41/D41*100-100</f>
        <v>-41.69453713029942</v>
      </c>
      <c r="G41" s="54"/>
      <c r="H41" s="22"/>
      <c r="I41" s="22"/>
      <c r="J41" s="23"/>
      <c r="K41" s="24"/>
      <c r="L41" s="21"/>
      <c r="M41" s="23"/>
      <c r="N41" s="21"/>
    </row>
    <row r="42" spans="1:14" s="25" customFormat="1" ht="15">
      <c r="A42" s="39" t="s">
        <v>93</v>
      </c>
      <c r="B42" s="40" t="s">
        <v>36</v>
      </c>
      <c r="C42" s="41" t="s">
        <v>11</v>
      </c>
      <c r="D42" s="42">
        <v>980</v>
      </c>
      <c r="E42" s="47">
        <f>1078.696+15.904</f>
        <v>1094.6</v>
      </c>
      <c r="F42" s="42">
        <f t="shared" si="1"/>
        <v>11.693877551020407</v>
      </c>
      <c r="G42" s="55"/>
      <c r="H42" s="22"/>
      <c r="I42" s="22"/>
      <c r="J42" s="23"/>
      <c r="K42" s="24"/>
      <c r="L42" s="21"/>
      <c r="M42" s="23"/>
      <c r="N42" s="21"/>
    </row>
    <row r="43" spans="1:14" s="25" customFormat="1" ht="15">
      <c r="A43" s="39" t="s">
        <v>94</v>
      </c>
      <c r="B43" s="40" t="s">
        <v>37</v>
      </c>
      <c r="C43" s="41" t="s">
        <v>11</v>
      </c>
      <c r="D43" s="42">
        <v>566.8</v>
      </c>
      <c r="E43" s="42">
        <f>251.845</f>
        <v>251.845</v>
      </c>
      <c r="F43" s="42">
        <f>E43/D43*100-100</f>
        <v>-55.56721947776994</v>
      </c>
      <c r="G43" s="57"/>
      <c r="H43" s="22"/>
      <c r="I43" s="22"/>
      <c r="J43" s="23"/>
      <c r="K43" s="24"/>
      <c r="L43" s="21"/>
      <c r="M43" s="23"/>
      <c r="N43" s="21"/>
    </row>
    <row r="44" spans="1:14" s="25" customFormat="1" ht="15">
      <c r="A44" s="39" t="s">
        <v>96</v>
      </c>
      <c r="B44" s="40" t="s">
        <v>38</v>
      </c>
      <c r="C44" s="41" t="s">
        <v>11</v>
      </c>
      <c r="D44" s="42">
        <v>3129.1</v>
      </c>
      <c r="E44" s="42">
        <f>643.5+239.8+156.361+464.757+38.584</f>
        <v>1543.0020000000002</v>
      </c>
      <c r="F44" s="42">
        <f t="shared" si="1"/>
        <v>-50.68863251414144</v>
      </c>
      <c r="G44" s="54"/>
      <c r="H44" s="22"/>
      <c r="I44" s="22"/>
      <c r="J44" s="23"/>
      <c r="K44" s="24"/>
      <c r="L44" s="21"/>
      <c r="M44" s="23"/>
      <c r="N44" s="21"/>
    </row>
    <row r="45" spans="1:14" s="25" customFormat="1" ht="15">
      <c r="A45" s="39" t="s">
        <v>95</v>
      </c>
      <c r="B45" s="40" t="s">
        <v>39</v>
      </c>
      <c r="C45" s="41" t="s">
        <v>11</v>
      </c>
      <c r="D45" s="42">
        <v>1226.6</v>
      </c>
      <c r="E45" s="42">
        <f>90.298+466.66+16.338+48.89+141.89</f>
        <v>764.076</v>
      </c>
      <c r="F45" s="42">
        <f t="shared" si="1"/>
        <v>-37.70781020707646</v>
      </c>
      <c r="G45" s="54"/>
      <c r="H45" s="22"/>
      <c r="I45" s="22"/>
      <c r="J45" s="23"/>
      <c r="K45" s="24"/>
      <c r="L45" s="21"/>
      <c r="M45" s="23"/>
      <c r="N45" s="21"/>
    </row>
    <row r="46" spans="1:14" s="25" customFormat="1" ht="15">
      <c r="A46" s="43" t="s">
        <v>100</v>
      </c>
      <c r="B46" s="44" t="s">
        <v>40</v>
      </c>
      <c r="C46" s="45" t="s">
        <v>11</v>
      </c>
      <c r="D46" s="46">
        <v>1408.8</v>
      </c>
      <c r="E46" s="46">
        <v>358.6</v>
      </c>
      <c r="F46" s="46">
        <f t="shared" si="1"/>
        <v>-74.54571266325951</v>
      </c>
      <c r="G46" s="58"/>
      <c r="H46" s="22"/>
      <c r="I46" s="22"/>
      <c r="J46" s="23"/>
      <c r="K46" s="24"/>
      <c r="L46" s="21"/>
      <c r="M46" s="23"/>
      <c r="N46" s="21"/>
    </row>
    <row r="47" spans="1:14" s="25" customFormat="1" ht="15">
      <c r="A47" s="39" t="s">
        <v>97</v>
      </c>
      <c r="B47" s="40" t="s">
        <v>41</v>
      </c>
      <c r="C47" s="41" t="s">
        <v>11</v>
      </c>
      <c r="D47" s="42">
        <v>3308.2</v>
      </c>
      <c r="E47" s="42">
        <v>1280.2</v>
      </c>
      <c r="F47" s="42">
        <f t="shared" si="1"/>
        <v>-61.3022187292183</v>
      </c>
      <c r="G47" s="54"/>
      <c r="H47" s="22"/>
      <c r="I47" s="22"/>
      <c r="J47" s="23"/>
      <c r="K47" s="24"/>
      <c r="L47" s="23"/>
      <c r="M47" s="23"/>
      <c r="N47" s="21"/>
    </row>
    <row r="48" spans="1:14" s="25" customFormat="1" ht="15">
      <c r="A48" s="39" t="s">
        <v>98</v>
      </c>
      <c r="B48" s="40" t="s">
        <v>42</v>
      </c>
      <c r="C48" s="41" t="s">
        <v>11</v>
      </c>
      <c r="D48" s="42">
        <v>4535</v>
      </c>
      <c r="E48" s="42">
        <v>2728.9</v>
      </c>
      <c r="F48" s="42">
        <f t="shared" si="1"/>
        <v>-39.8257993384785</v>
      </c>
      <c r="G48" s="54"/>
      <c r="H48" s="22"/>
      <c r="I48" s="22"/>
      <c r="J48" s="23"/>
      <c r="K48" s="24"/>
      <c r="L48" s="23"/>
      <c r="M48" s="23"/>
      <c r="N48" s="21"/>
    </row>
    <row r="49" spans="1:14" s="25" customFormat="1" ht="15">
      <c r="A49" s="39" t="s">
        <v>99</v>
      </c>
      <c r="B49" s="40" t="s">
        <v>43</v>
      </c>
      <c r="C49" s="41" t="s">
        <v>11</v>
      </c>
      <c r="D49" s="42">
        <v>505</v>
      </c>
      <c r="E49" s="42">
        <v>4.2</v>
      </c>
      <c r="F49" s="42">
        <f t="shared" si="1"/>
        <v>-99.16831683168317</v>
      </c>
      <c r="G49" s="54"/>
      <c r="H49" s="22"/>
      <c r="I49" s="22"/>
      <c r="J49" s="23"/>
      <c r="K49" s="24"/>
      <c r="L49" s="23"/>
      <c r="M49" s="23"/>
      <c r="N49" s="21"/>
    </row>
    <row r="50" spans="1:14" s="25" customFormat="1" ht="15">
      <c r="A50" s="39" t="s">
        <v>101</v>
      </c>
      <c r="B50" s="40" t="s">
        <v>55</v>
      </c>
      <c r="C50" s="41" t="s">
        <v>11</v>
      </c>
      <c r="D50" s="42">
        <v>893.7</v>
      </c>
      <c r="E50" s="42">
        <f>73.25+8.998+54.142</f>
        <v>136.39000000000001</v>
      </c>
      <c r="F50" s="42">
        <f t="shared" si="1"/>
        <v>-84.7387266420499</v>
      </c>
      <c r="G50" s="54"/>
      <c r="H50" s="22"/>
      <c r="I50" s="22"/>
      <c r="J50" s="23"/>
      <c r="K50" s="24"/>
      <c r="L50" s="23"/>
      <c r="M50" s="23"/>
      <c r="N50" s="21"/>
    </row>
    <row r="51" spans="1:14" s="25" customFormat="1" ht="15">
      <c r="A51" s="39" t="s">
        <v>102</v>
      </c>
      <c r="B51" s="40" t="s">
        <v>77</v>
      </c>
      <c r="C51" s="41" t="s">
        <v>11</v>
      </c>
      <c r="D51" s="42">
        <v>6214.3</v>
      </c>
      <c r="E51" s="42">
        <f>5220+1339.285</f>
        <v>6559.285</v>
      </c>
      <c r="F51" s="42">
        <f>E51/D51*100-100</f>
        <v>5.551469996620682</v>
      </c>
      <c r="G51" s="54"/>
      <c r="H51" s="22"/>
      <c r="I51" s="22"/>
      <c r="J51" s="23"/>
      <c r="K51" s="24"/>
      <c r="L51" s="23"/>
      <c r="M51" s="23"/>
      <c r="N51" s="21"/>
    </row>
    <row r="52" spans="1:14" s="25" customFormat="1" ht="14.25" customHeight="1">
      <c r="A52" s="39" t="s">
        <v>103</v>
      </c>
      <c r="B52" s="40" t="s">
        <v>56</v>
      </c>
      <c r="C52" s="41" t="s">
        <v>11</v>
      </c>
      <c r="D52" s="42">
        <v>4535</v>
      </c>
      <c r="E52" s="42">
        <f>205.401+198.124+62.857+18.321+36.203+45.615+54+300+110.4+31.83+15+51.5+11+10.5+47</f>
        <v>1197.751</v>
      </c>
      <c r="F52" s="42">
        <f t="shared" si="1"/>
        <v>-73.58873208379272</v>
      </c>
      <c r="G52" s="54"/>
      <c r="H52" s="22"/>
      <c r="I52" s="22"/>
      <c r="J52" s="23"/>
      <c r="K52" s="24"/>
      <c r="L52" s="23"/>
      <c r="M52" s="23"/>
      <c r="N52" s="21"/>
    </row>
    <row r="53" spans="1:14" s="25" customFormat="1" ht="15" hidden="1">
      <c r="A53" s="39"/>
      <c r="B53" s="40" t="s">
        <v>44</v>
      </c>
      <c r="C53" s="41" t="s">
        <v>11</v>
      </c>
      <c r="D53" s="42"/>
      <c r="E53" s="42"/>
      <c r="F53" s="42" t="e">
        <f t="shared" si="1"/>
        <v>#DIV/0!</v>
      </c>
      <c r="G53" s="54"/>
      <c r="H53" s="22"/>
      <c r="I53" s="22"/>
      <c r="J53" s="23"/>
      <c r="K53" s="24"/>
      <c r="L53" s="23"/>
      <c r="M53" s="23"/>
      <c r="N53" s="21"/>
    </row>
    <row r="54" spans="1:14" s="25" customFormat="1" ht="15" hidden="1">
      <c r="A54" s="39" t="s">
        <v>45</v>
      </c>
      <c r="B54" s="40" t="s">
        <v>57</v>
      </c>
      <c r="C54" s="41"/>
      <c r="D54" s="42"/>
      <c r="E54" s="42"/>
      <c r="F54" s="42" t="e">
        <f t="shared" si="1"/>
        <v>#DIV/0!</v>
      </c>
      <c r="G54" s="54"/>
      <c r="H54" s="22"/>
      <c r="I54" s="22"/>
      <c r="J54" s="23"/>
      <c r="K54" s="24"/>
      <c r="L54" s="23"/>
      <c r="M54" s="23"/>
      <c r="N54" s="21"/>
    </row>
    <row r="55" spans="1:14" ht="15">
      <c r="A55" s="29" t="s">
        <v>46</v>
      </c>
      <c r="B55" s="32" t="s">
        <v>104</v>
      </c>
      <c r="C55" s="30" t="s">
        <v>11</v>
      </c>
      <c r="D55" s="36">
        <f>D12+D35+D62</f>
        <v>1417300.7999999998</v>
      </c>
      <c r="E55" s="36">
        <f>E12+E35+E62</f>
        <v>810432.9750000001</v>
      </c>
      <c r="F55" s="36">
        <f aca="true" t="shared" si="2" ref="F55:F61">E55/D55*100-100</f>
        <v>-42.81856222758075</v>
      </c>
      <c r="G55" s="53"/>
      <c r="H55" s="3"/>
      <c r="I55" s="3"/>
      <c r="J55" s="6"/>
      <c r="K55" s="4"/>
      <c r="L55" s="11"/>
      <c r="M55" s="11"/>
      <c r="N55" s="11"/>
    </row>
    <row r="56" spans="1:14" ht="15">
      <c r="A56" s="29" t="s">
        <v>47</v>
      </c>
      <c r="B56" s="32" t="s">
        <v>48</v>
      </c>
      <c r="C56" s="30" t="s">
        <v>11</v>
      </c>
      <c r="D56" s="36">
        <v>65786.4</v>
      </c>
      <c r="E56" s="36">
        <f>E61-E55</f>
        <v>-399854.7780000001</v>
      </c>
      <c r="F56" s="36">
        <f t="shared" si="2"/>
        <v>-707.8076593338443</v>
      </c>
      <c r="G56" s="53"/>
      <c r="H56" s="3"/>
      <c r="I56" s="3"/>
      <c r="J56" s="6"/>
      <c r="K56" s="4"/>
      <c r="L56" s="11"/>
      <c r="M56" s="11"/>
      <c r="N56" s="11"/>
    </row>
    <row r="57" spans="1:14" ht="15">
      <c r="A57" s="29" t="s">
        <v>49</v>
      </c>
      <c r="B57" s="37" t="s">
        <v>50</v>
      </c>
      <c r="C57" s="30" t="s">
        <v>11</v>
      </c>
      <c r="D57" s="36">
        <f>D55+D56</f>
        <v>1483087.1999999997</v>
      </c>
      <c r="E57" s="36">
        <f>E55+E56</f>
        <v>410578.197</v>
      </c>
      <c r="F57" s="36">
        <f t="shared" si="2"/>
        <v>-72.31597730733566</v>
      </c>
      <c r="G57" s="53"/>
      <c r="H57" s="3"/>
      <c r="I57" s="3"/>
      <c r="J57" s="9"/>
      <c r="K57" s="4"/>
      <c r="L57" s="11"/>
      <c r="M57" s="11"/>
      <c r="N57" s="12"/>
    </row>
    <row r="58" spans="1:14" ht="15">
      <c r="A58" s="29" t="s">
        <v>51</v>
      </c>
      <c r="B58" s="37" t="s">
        <v>106</v>
      </c>
      <c r="C58" s="30" t="s">
        <v>11</v>
      </c>
      <c r="D58" s="36">
        <v>25814.17</v>
      </c>
      <c r="E58" s="36"/>
      <c r="F58" s="36"/>
      <c r="G58" s="53"/>
      <c r="H58" s="3"/>
      <c r="I58" s="3"/>
      <c r="J58" s="9"/>
      <c r="K58" s="4"/>
      <c r="L58" s="11"/>
      <c r="M58" s="11"/>
      <c r="N58" s="12"/>
    </row>
    <row r="59" spans="1:14" ht="30.75">
      <c r="A59" s="29" t="s">
        <v>105</v>
      </c>
      <c r="B59" s="61" t="s">
        <v>107</v>
      </c>
      <c r="C59" s="30"/>
      <c r="D59" s="36">
        <v>14572773.03</v>
      </c>
      <c r="E59" s="36"/>
      <c r="F59" s="36"/>
      <c r="G59" s="53"/>
      <c r="H59" s="3"/>
      <c r="I59" s="3"/>
      <c r="J59" s="9"/>
      <c r="K59" s="4"/>
      <c r="L59" s="11"/>
      <c r="M59" s="11"/>
      <c r="N59" s="12"/>
    </row>
    <row r="60" spans="1:14" ht="15">
      <c r="A60" s="29" t="s">
        <v>108</v>
      </c>
      <c r="B60" s="37" t="s">
        <v>52</v>
      </c>
      <c r="C60" s="30" t="s">
        <v>53</v>
      </c>
      <c r="D60" s="36">
        <v>636090</v>
      </c>
      <c r="E60" s="36">
        <v>179291.789</v>
      </c>
      <c r="F60" s="36">
        <f t="shared" si="2"/>
        <v>-71.81345580027984</v>
      </c>
      <c r="G60" s="53"/>
      <c r="H60" s="3"/>
      <c r="I60" s="3"/>
      <c r="J60" s="9"/>
      <c r="K60" s="4"/>
      <c r="L60" s="11"/>
      <c r="M60" s="11"/>
      <c r="N60" s="12"/>
    </row>
    <row r="61" spans="1:14" ht="15">
      <c r="A61" s="29"/>
      <c r="B61" s="37"/>
      <c r="C61" s="30" t="s">
        <v>8</v>
      </c>
      <c r="D61" s="36">
        <v>1457273.03</v>
      </c>
      <c r="E61" s="36">
        <v>410578.197</v>
      </c>
      <c r="F61" s="36">
        <f t="shared" si="2"/>
        <v>-71.82558185407439</v>
      </c>
      <c r="G61" s="53"/>
      <c r="H61" s="3"/>
      <c r="I61" s="3"/>
      <c r="J61" s="9"/>
      <c r="K61" s="4"/>
      <c r="L61" s="11"/>
      <c r="M61" s="11"/>
      <c r="N61" s="12"/>
    </row>
    <row r="62" spans="1:14" ht="30.75">
      <c r="A62" s="62" t="s">
        <v>109</v>
      </c>
      <c r="B62" s="61" t="s">
        <v>110</v>
      </c>
      <c r="C62" s="30" t="s">
        <v>111</v>
      </c>
      <c r="D62" s="36">
        <v>144491.2</v>
      </c>
      <c r="E62" s="36">
        <v>65441.034</v>
      </c>
      <c r="F62" s="36">
        <f>E62/D62*100-100</f>
        <v>-54.709329011040126</v>
      </c>
      <c r="G62" s="53"/>
      <c r="H62" s="3"/>
      <c r="I62" s="3"/>
      <c r="J62" s="9"/>
      <c r="K62" s="4"/>
      <c r="L62" s="11"/>
      <c r="M62" s="11"/>
      <c r="N62" s="12"/>
    </row>
    <row r="63" spans="1:14" ht="15">
      <c r="A63" s="74" t="s">
        <v>112</v>
      </c>
      <c r="B63" s="72" t="s">
        <v>113</v>
      </c>
      <c r="C63" s="30" t="s">
        <v>114</v>
      </c>
      <c r="D63" s="48">
        <v>3.31</v>
      </c>
      <c r="E63" s="36"/>
      <c r="F63" s="36"/>
      <c r="G63" s="53"/>
      <c r="H63" s="3"/>
      <c r="I63" s="3"/>
      <c r="J63" s="9"/>
      <c r="K63" s="4"/>
      <c r="L63" s="11"/>
      <c r="M63" s="11"/>
      <c r="N63" s="12"/>
    </row>
    <row r="64" spans="1:14" ht="15">
      <c r="A64" s="75"/>
      <c r="B64" s="73"/>
      <c r="C64" s="30" t="s">
        <v>115</v>
      </c>
      <c r="D64" s="36">
        <v>13095.276</v>
      </c>
      <c r="E64" s="36">
        <v>5613.206</v>
      </c>
      <c r="F64" s="36">
        <f>E64/D64*100-100</f>
        <v>-57.13564189101474</v>
      </c>
      <c r="G64" s="53"/>
      <c r="H64" s="3"/>
      <c r="I64" s="3"/>
      <c r="J64" s="9"/>
      <c r="K64" s="4"/>
      <c r="L64" s="11"/>
      <c r="M64" s="11"/>
      <c r="N64" s="12"/>
    </row>
    <row r="65" spans="1:14" ht="15">
      <c r="A65" s="29" t="s">
        <v>116</v>
      </c>
      <c r="B65" s="37" t="s">
        <v>83</v>
      </c>
      <c r="C65" s="30"/>
      <c r="D65" s="48">
        <f>D61/D60</f>
        <v>2.2909855995220805</v>
      </c>
      <c r="E65" s="48">
        <f>E55/E60</f>
        <v>4.520190129844709</v>
      </c>
      <c r="F65" s="36"/>
      <c r="G65" s="53"/>
      <c r="H65" s="3"/>
      <c r="I65" s="3"/>
      <c r="J65" s="9"/>
      <c r="K65" s="4"/>
      <c r="L65" s="11"/>
      <c r="M65" s="11"/>
      <c r="N65" s="12"/>
    </row>
    <row r="66" spans="1:8" ht="15">
      <c r="A66" s="14"/>
      <c r="B66" s="14"/>
      <c r="C66" s="3"/>
      <c r="D66" s="6"/>
      <c r="E66" s="28"/>
      <c r="F66" s="15"/>
      <c r="G66" s="13"/>
      <c r="H66" s="14"/>
    </row>
    <row r="67" spans="1:8" ht="18">
      <c r="A67" s="14"/>
      <c r="B67" s="71"/>
      <c r="C67" s="64"/>
      <c r="D67" s="64"/>
      <c r="E67" s="64"/>
      <c r="F67" s="15"/>
      <c r="G67" s="13"/>
      <c r="H67" s="14"/>
    </row>
    <row r="68" spans="2:8" ht="18">
      <c r="B68" s="64"/>
      <c r="C68" s="64"/>
      <c r="D68" s="64"/>
      <c r="E68" s="64"/>
      <c r="F68" s="4"/>
      <c r="G68" s="13"/>
      <c r="H68" s="14"/>
    </row>
    <row r="69" spans="2:8" ht="18">
      <c r="B69" s="64"/>
      <c r="C69" s="64"/>
      <c r="D69" s="64"/>
      <c r="E69" s="64"/>
      <c r="F69" s="4"/>
      <c r="G69" s="13"/>
      <c r="H69" s="14"/>
    </row>
    <row r="70" spans="2:7" ht="18">
      <c r="B70" s="65"/>
      <c r="C70" s="64"/>
      <c r="D70" s="64"/>
      <c r="E70" s="64"/>
      <c r="F70" s="13"/>
      <c r="G70" s="14"/>
    </row>
    <row r="71" spans="2:8" ht="18">
      <c r="B71" s="64"/>
      <c r="C71" s="64"/>
      <c r="D71" s="64"/>
      <c r="E71" s="64"/>
      <c r="F71" s="4"/>
      <c r="G71" s="13"/>
      <c r="H71" s="14"/>
    </row>
    <row r="72" spans="2:8" ht="22.5">
      <c r="B72" s="66"/>
      <c r="C72" s="66"/>
      <c r="D72" s="66"/>
      <c r="E72" s="66"/>
      <c r="F72" s="4"/>
      <c r="G72" s="13"/>
      <c r="H72" s="14"/>
    </row>
    <row r="73" spans="2:8" ht="21">
      <c r="B73" s="49"/>
      <c r="C73" s="67"/>
      <c r="D73" s="64"/>
      <c r="E73" s="64"/>
      <c r="F73" s="4"/>
      <c r="G73" s="13"/>
      <c r="H73" s="14"/>
    </row>
    <row r="74" spans="2:8" ht="18">
      <c r="B74" s="64"/>
      <c r="C74" s="64"/>
      <c r="D74" s="64"/>
      <c r="E74" s="64"/>
      <c r="F74" s="4"/>
      <c r="G74" s="13"/>
      <c r="H74" s="14"/>
    </row>
    <row r="75" spans="2:8" ht="18">
      <c r="B75" s="51"/>
      <c r="C75" s="50"/>
      <c r="D75" s="50"/>
      <c r="E75" s="52"/>
      <c r="F75" s="4"/>
      <c r="G75" s="8"/>
      <c r="H75" s="14"/>
    </row>
    <row r="76" spans="3:8" ht="15">
      <c r="C76" s="3"/>
      <c r="D76" s="3"/>
      <c r="E76" s="6"/>
      <c r="F76" s="4"/>
      <c r="G76" s="13"/>
      <c r="H76" s="14"/>
    </row>
    <row r="77" spans="3:8" ht="15">
      <c r="C77" s="3"/>
      <c r="D77" s="3"/>
      <c r="E77" s="6"/>
      <c r="F77" s="4"/>
      <c r="G77" s="13"/>
      <c r="H77" s="14"/>
    </row>
    <row r="78" spans="3:8" ht="15">
      <c r="C78" s="3"/>
      <c r="D78" s="3"/>
      <c r="E78" s="6"/>
      <c r="F78" s="4"/>
      <c r="G78" s="13"/>
      <c r="H78" s="14"/>
    </row>
    <row r="79" spans="3:8" ht="15">
      <c r="C79" s="3"/>
      <c r="D79" s="3"/>
      <c r="E79" s="6"/>
      <c r="F79" s="4"/>
      <c r="G79" s="13"/>
      <c r="H79" s="14"/>
    </row>
    <row r="80" spans="3:8" ht="15">
      <c r="C80" s="3"/>
      <c r="D80" s="3"/>
      <c r="E80" s="6"/>
      <c r="F80" s="4"/>
      <c r="G80" s="13"/>
      <c r="H80" s="14"/>
    </row>
    <row r="81" spans="3:8" ht="15">
      <c r="C81" s="3"/>
      <c r="D81" s="3"/>
      <c r="E81" s="6"/>
      <c r="F81" s="4"/>
      <c r="G81" s="13"/>
      <c r="H81" s="14"/>
    </row>
    <row r="82" spans="12:13" ht="15">
      <c r="L82" s="16"/>
      <c r="M82" s="16"/>
    </row>
    <row r="83" spans="2:13" ht="15">
      <c r="B83" s="2"/>
      <c r="L83" s="16"/>
      <c r="M83" s="16"/>
    </row>
    <row r="86" ht="15">
      <c r="B86" s="2"/>
    </row>
    <row r="87" ht="15">
      <c r="B87" s="2"/>
    </row>
  </sheetData>
  <sheetProtection/>
  <mergeCells count="14">
    <mergeCell ref="A4:F4"/>
    <mergeCell ref="A5:F5"/>
    <mergeCell ref="L8:N8"/>
    <mergeCell ref="L9:N9"/>
    <mergeCell ref="B67:E67"/>
    <mergeCell ref="B68:E68"/>
    <mergeCell ref="B63:B64"/>
    <mergeCell ref="A63:A64"/>
    <mergeCell ref="B69:E69"/>
    <mergeCell ref="B70:E70"/>
    <mergeCell ref="B71:E71"/>
    <mergeCell ref="B72:E72"/>
    <mergeCell ref="C73:E73"/>
    <mergeCell ref="B74:E74"/>
  </mergeCells>
  <printOptions/>
  <pageMargins left="0.75" right="0.75" top="1" bottom="1" header="0.5" footer="0.5"/>
  <pageSetup horizontalDpi="600" verticalDpi="600" orientation="landscape" paperSize="9" scale="7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Priemnaya</dc:creator>
  <cp:keywords/>
  <dc:description/>
  <cp:lastModifiedBy>Kovalenko</cp:lastModifiedBy>
  <cp:lastPrinted>2019-07-11T07:57:56Z</cp:lastPrinted>
  <dcterms:created xsi:type="dcterms:W3CDTF">2017-01-16T09:59:36Z</dcterms:created>
  <dcterms:modified xsi:type="dcterms:W3CDTF">2021-01-10T15:21:24Z</dcterms:modified>
  <cp:category/>
  <cp:version/>
  <cp:contentType/>
  <cp:contentStatus/>
</cp:coreProperties>
</file>